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P:\PR09455\50 Haalbaarheid\GT\Rapportage\"/>
    </mc:Choice>
  </mc:AlternateContent>
  <xr:revisionPtr revIDLastSave="0" documentId="13_ncr:1_{B8EACB19-7491-49C8-BCFC-A006CA72EECB}" xr6:coauthVersionLast="47" xr6:coauthVersionMax="47" xr10:uidLastSave="{00000000-0000-0000-0000-000000000000}"/>
  <bookViews>
    <workbookView xWindow="-28920" yWindow="-120" windowWidth="29040" windowHeight="15840" xr2:uid="{64F13083-C4E1-4036-A95A-6D4996411327}"/>
  </bookViews>
  <sheets>
    <sheet name="Blad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1" i="1" l="1"/>
  <c r="D85" i="1" s="1"/>
  <c r="D80" i="1"/>
  <c r="D76" i="1"/>
  <c r="D71" i="1"/>
  <c r="D66" i="1"/>
  <c r="D58" i="1"/>
  <c r="D77" i="1" l="1"/>
  <c r="D83" i="1" s="1"/>
  <c r="D84" i="1"/>
  <c r="D62" i="1"/>
  <c r="D61" i="1"/>
  <c r="D60" i="1"/>
  <c r="D67" i="1" s="1"/>
  <c r="D68" i="1" s="1"/>
  <c r="D72" i="1" s="1"/>
  <c r="D59" i="1"/>
  <c r="D73" i="1" l="1"/>
  <c r="D82" i="1" s="1"/>
</calcChain>
</file>

<file path=xl/sharedStrings.xml><?xml version="1.0" encoding="utf-8"?>
<sst xmlns="http://schemas.openxmlformats.org/spreadsheetml/2006/main" count="113" uniqueCount="88">
  <si>
    <t>Inleiding</t>
  </si>
  <si>
    <t xml:space="preserve">EBN en IF Technology hebben voor de RES Rotterdam Den Haag en de Leidse regio potentiekaarten opgesteld voor geothermie. De architectuur van de Design Toolkit is nog ongeschikt om de kaarten rechtstreeks te integreren. Deze Excel is ontwikkeld om binnen de Design Toolkit zo goed mogelijk gebruik te kunnen maken van de beschikbare potentiekaarten. 	</t>
  </si>
  <si>
    <t xml:space="preserve">In de studie is gekeken naar een aantal plays. Een play is een geologisch reservoir met (min of meer) gelijke eigenschappen.
Per play zijn de volgende kaarten opgesteld:
- Productietemperatuur: dit geeft aan hoe warm het geothermisch water is dat gewonnen wordt.
- Dieptekaart: dit geeft de verticale diepte aan van de play. 
- Het vermogen: dit is het thermisch vermogen dat geleverd kan worden met één doublet. Het vermogen hangt ook af van de injectietemperatuur. Er zijn meerdere vermogenskaarten opgesteld, voor verschillende injectietemperaturen.
- COP: de COP is de verhouding tussen het geleverde thermisch vermogen en het elektriciteitsverbruik van de pompen. Bij elke vermogenskaart (met gekozen injectietemperatuur) is ook een bijbehorende kaart voor de COP opgesteld. </t>
  </si>
  <si>
    <t>Legenda</t>
  </si>
  <si>
    <t>Invulveld</t>
  </si>
  <si>
    <t>Tussenresultaat</t>
  </si>
  <si>
    <t>Eindresultaat (=input voor Design Toolkit)</t>
  </si>
  <si>
    <t>Stap 1: inschatten injectietemperatuur</t>
  </si>
  <si>
    <t>Injectietemperatuur</t>
  </si>
  <si>
    <t>[°C]</t>
  </si>
  <si>
    <t>Stap 2: selecteer locatie en play</t>
  </si>
  <si>
    <t xml:space="preserve">Bekijk de potentiekaarten en bepaal op basis hiervan, in samenhang met het project, de locatie voor het geothermiesysteem en de meest geschikte play. 	</t>
  </si>
  <si>
    <t>Geselecteerde Play</t>
  </si>
  <si>
    <t>[-]</t>
  </si>
  <si>
    <t>Schieland</t>
  </si>
  <si>
    <t>Voor de 'Delft' en 'Alblasserdam' plays kan beiden 'Schieland' gebruikt worden</t>
  </si>
  <si>
    <t>Stap 3: haal benodigde info uit de potentiekaarten</t>
  </si>
  <si>
    <t xml:space="preserve">Bepaal op basis van de gekozen play en locatie onderstaande informatie uit de kaarten. Voor het vermogen en de COP dienen beide twee waarden ingevuld te worden. Ligt de injectietemperatuur onder de 25°C, vul dan de waarden in van de kaarten met een injectietemperatuur van 10 en 25°C. Is de injectietemperatuur 25°C of hoger, vul dan de waarden in van de kaarten met een injectietemperatuur van 25 en 50°C.	</t>
  </si>
  <si>
    <t>Productietemperatuur</t>
  </si>
  <si>
    <t>Diepte</t>
  </si>
  <si>
    <t>[m]</t>
  </si>
  <si>
    <t>Kaart 1</t>
  </si>
  <si>
    <t>Kaart 2</t>
  </si>
  <si>
    <t>Vermogen</t>
  </si>
  <si>
    <t>[MWt]</t>
  </si>
  <si>
    <t>COP</t>
  </si>
  <si>
    <t>Stap 4: controleer basis input</t>
  </si>
  <si>
    <t>Financieel</t>
  </si>
  <si>
    <t xml:space="preserve">Vaste investeringskosten </t>
  </si>
  <si>
    <t>[€]</t>
  </si>
  <si>
    <t>Vaste exploitatiekosten</t>
  </si>
  <si>
    <t>Burnrate</t>
  </si>
  <si>
    <t>[€/dag]</t>
  </si>
  <si>
    <t>Kostprijs elektriciteit</t>
  </si>
  <si>
    <t>[€/MWhe]</t>
  </si>
  <si>
    <t>Onvoorzien CAPEX</t>
  </si>
  <si>
    <t>Onvoorzien OPEX</t>
  </si>
  <si>
    <t>Duurzaamheid</t>
  </si>
  <si>
    <t>CO2 uitstoot elektriciteit</t>
  </si>
  <si>
    <t>[kg CO2/kWhe]</t>
  </si>
  <si>
    <t>CO2 uitstoot tgv bijvangst</t>
  </si>
  <si>
    <t>[kg CO2/MWht]</t>
  </si>
  <si>
    <t>Technisch</t>
  </si>
  <si>
    <t>Omrekenfactor diepte-boormeters</t>
  </si>
  <si>
    <t>Play</t>
  </si>
  <si>
    <t>Bouwsnelheid</t>
  </si>
  <si>
    <t xml:space="preserve">De bouwsnelheid is de verhouding tussen de totale tijd die nodig is voor het realiseren en afwerken van de putten en het aantal boormeters (measured depth). 	</t>
  </si>
  <si>
    <t>[d/1000m]</t>
  </si>
  <si>
    <t>[m/dag]</t>
  </si>
  <si>
    <t>Brussel</t>
  </si>
  <si>
    <t>Rijnland</t>
  </si>
  <si>
    <t>Trias</t>
  </si>
  <si>
    <t>Rotliegend</t>
  </si>
  <si>
    <t>Tussentijdse resultaten</t>
  </si>
  <si>
    <t>Boormeters</t>
  </si>
  <si>
    <t>Dit is het aantal boormeters voor een doublet, op basis van de verticale diepte.</t>
  </si>
  <si>
    <t>[m/d]</t>
  </si>
  <si>
    <t>Aantal boordagen</t>
  </si>
  <si>
    <t>[d]</t>
  </si>
  <si>
    <t>Aantal dagen dat nodig is om twee putten te boren, inclusief voorbereiding en afwerken.</t>
  </si>
  <si>
    <t>Investeringskosten</t>
  </si>
  <si>
    <t>Dit zijn de ontwikkelkosten en alle realisatiekosten van de bovengrondse installatie.</t>
  </si>
  <si>
    <t>Variabele investeringskosten</t>
  </si>
  <si>
    <t>Dit zijn diepteafhankelijke kosten, dat wil zeggen de realisatiekosten van de putten.</t>
  </si>
  <si>
    <t>Onvoorzien</t>
  </si>
  <si>
    <t>Exploitatiekosten</t>
  </si>
  <si>
    <t>[€/jaar]</t>
  </si>
  <si>
    <t>Onvoorzien exploitatiekosten</t>
  </si>
  <si>
    <t>Wordt berekend op basis van de opgegeven opslag tov de vaste exploitatiekosten.</t>
  </si>
  <si>
    <t>Input voor Design Toolkit</t>
  </si>
  <si>
    <t>Geothermisch vermogen</t>
  </si>
  <si>
    <t>COP geothermie</t>
  </si>
  <si>
    <t>[€/MWht]</t>
  </si>
  <si>
    <t>CO2-uitstoot productie</t>
  </si>
  <si>
    <t>Exploitatiekosten exclusief elektriciteitsverbruik, inclusief een reservering voor abandonneren.</t>
  </si>
  <si>
    <t xml:space="preserve">Dit is exclusief formatiegas. Bij gebruik van formatiegas dient extra thermisch vermogen hier nog bij opgeteld te worden. </t>
  </si>
  <si>
    <t>Wordt berekend op basis van de opgegeven opslag t.o.v. de investeringskosten.</t>
  </si>
  <si>
    <t>Vaste operationele kosten</t>
  </si>
  <si>
    <t>Variabele operationele kosten</t>
  </si>
  <si>
    <t xml:space="preserve">De injectietemperatuur is van invloed op het geothermische vermogen  en de COP. De injectietemperatuur is afhankelijk van het systeemconcept en de temperaturen van het warmtenet. Om het geothermisch potentieel in te schatten is het eerst van belang om de injectietemperatuur in te schatten. Daarna kan op basis van de potentiekaarten een inschatting gemaakt worden van het geothermisch potentieel. 
Wanneer het geothermiesysteem gekoppeld is aan een warmtenet en er geen gebruik wordt gemaakt van een warmtepomp, dan is de injectietemperatuur vaak een paar graden hoger (2-5°C) dan de retourtemperatuur van het warmtenet. 
Wanneer een warmtepomp wordt toegepast om de geothermiebron verder uit te koelen, dan wordt de injectietemperatuur bepaald door de uittredetemperatuur van de verdamper van de warmtepomp. Raadpleeg een energie-expert naar de mogelijke injectietemperatuur. 
SodM stelt ook eisen over de maximale uitkoeling. Deze mag niet te groot zijn. Als vuistregel kan in eerste instantie gehanteerd worden dat de geothermiebron niet meer dan 40 graden mag worden uitgekoeld. Grotere uitkoeling kan mogelijk zijn. Raadpleeg hiervoor een geologisch expert. </t>
  </si>
  <si>
    <t xml:space="preserve">Hieronder staat de basisinput die gebruikt wordt om de kosten en de duurzaamheid te bepalen. Zonder verdere informatie wordt geadviseerd deze waarden te laten staan. Is meer detailinformatie bekend, dan kunnen de basiswaarden aangepast worden.	</t>
  </si>
  <si>
    <t xml:space="preserve">In geothermisch water kan formatiegas aanwezig zijn. Wanneer dit afgevangen en verbrand wordt, levert dit extra warmte op, maar ook extra CO2 uitstoot. Richtwaarden zijn 6,1 kg CO2/MWh voor Perm (Rotliegend) en 21,2 kg CO2/MWh voor Jura/Krijt (Rijnland en Schieland). </t>
  </si>
  <si>
    <t>Dit is de verhouding tussen het aantal boormeters en de verticale diepte. Omdat gedevieerd geboord wordt, is deze waarde groter dan 1. Standaard wordt een waarde van 1,18 gehanteerd.</t>
  </si>
  <si>
    <t>Vaste investeringskosten</t>
  </si>
  <si>
    <t>Disclaimer</t>
  </si>
  <si>
    <t xml:space="preserve">Deze tool is met de grootste zorg samengesteld. Het gebruik in samenhang met de Design Toolkit en de interpretatie vraagt echter de nodige expertise. Daarom kan aan de verstrekte informatie geen rechten worden ontleend. </t>
  </si>
  <si>
    <t>De kaarten kunnen worden gedownload via de volgende link:</t>
  </si>
  <si>
    <t>Kaarten potentiestudie aardwarmte RES Rotterdam Den Haag &amp; RES Holland-Rijnland - EBN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</si>
</sst>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0_ ;_ * \-#,##0.0_ ;_ * &quot;-&quot;??_ ;_ @_ "/>
    <numFmt numFmtId="165" formatCode="_ * #,##0_ ;_ * \-#,##0_ ;_ * &quot;-&quot;??_ ;_ @_ "/>
    <numFmt numFmtId="166" formatCode="0.0"/>
    <numFmt numFmtId="167" formatCode="_ * #,##0.0_ ;_ * \-#,##0.0_ ;_ * &quot;-&quot;?_ ;_ @_ "/>
  </numFmts>
  <fonts count="7" x14ac:knownFonts="1">
    <font>
      <sz val="9"/>
      <color theme="1"/>
      <name val="Trebuchet MS"/>
      <family val="2"/>
    </font>
    <font>
      <sz val="9"/>
      <color theme="1"/>
      <name val="Trebuchet MS"/>
      <family val="2"/>
    </font>
    <font>
      <b/>
      <sz val="9"/>
      <color theme="1"/>
      <name val="Trebuchet MS"/>
      <family val="2"/>
    </font>
    <font>
      <b/>
      <sz val="12"/>
      <color theme="1"/>
      <name val="Trebuchet MS"/>
      <family val="2"/>
    </font>
    <font>
      <sz val="12"/>
      <color theme="1"/>
      <name val="Trebuchet MS"/>
      <family val="2"/>
    </font>
    <font>
      <i/>
      <sz val="9"/>
      <color theme="1"/>
      <name val="Trebuchet MS"/>
      <family val="2"/>
    </font>
    <font>
      <u/>
      <sz val="9"/>
      <color theme="10"/>
      <name val="Trebuchet MS"/>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73">
    <xf numFmtId="0" fontId="0" fillId="0" borderId="0" xfId="0"/>
    <xf numFmtId="0" fontId="0" fillId="2" borderId="7" xfId="0" applyFill="1" applyBorder="1"/>
    <xf numFmtId="0" fontId="0" fillId="2" borderId="0" xfId="0" applyFill="1"/>
    <xf numFmtId="165" fontId="0" fillId="2" borderId="0" xfId="1" applyNumberFormat="1" applyFont="1" applyFill="1" applyBorder="1"/>
    <xf numFmtId="0" fontId="0" fillId="2" borderId="7" xfId="0" applyFill="1" applyBorder="1" applyAlignment="1">
      <alignment horizontal="right"/>
    </xf>
    <xf numFmtId="0" fontId="0" fillId="2" borderId="4" xfId="0" applyFill="1" applyBorder="1"/>
    <xf numFmtId="0" fontId="0" fillId="3" borderId="6" xfId="0" applyFill="1" applyBorder="1"/>
    <xf numFmtId="9" fontId="0" fillId="2" borderId="0" xfId="0" applyNumberFormat="1" applyFill="1"/>
    <xf numFmtId="0" fontId="0" fillId="2" borderId="0" xfId="0" applyFill="1" applyAlignment="1">
      <alignment horizontal="right" vertical="top"/>
    </xf>
    <xf numFmtId="0" fontId="0" fillId="2" borderId="0" xfId="0" applyFill="1" applyAlignment="1">
      <alignment horizontal="right"/>
    </xf>
    <xf numFmtId="0" fontId="0" fillId="4" borderId="0" xfId="0" applyFill="1"/>
    <xf numFmtId="0" fontId="3" fillId="4" borderId="9" xfId="0" applyFont="1" applyFill="1" applyBorder="1"/>
    <xf numFmtId="0" fontId="0" fillId="4" borderId="10" xfId="0" applyFill="1" applyBorder="1"/>
    <xf numFmtId="0" fontId="0" fillId="4" borderId="11" xfId="0" applyFill="1" applyBorder="1"/>
    <xf numFmtId="0" fontId="0" fillId="4" borderId="4" xfId="0" applyFill="1" applyBorder="1"/>
    <xf numFmtId="0" fontId="0" fillId="4" borderId="5" xfId="0" applyFill="1" applyBorder="1"/>
    <xf numFmtId="0" fontId="0" fillId="4" borderId="4" xfId="0"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2" fillId="4" borderId="4" xfId="0" applyFont="1" applyFill="1" applyBorder="1" applyAlignment="1">
      <alignment horizontal="left" vertical="top" wrapText="1"/>
    </xf>
    <xf numFmtId="0" fontId="0" fillId="4" borderId="6" xfId="0" applyFill="1" applyBorder="1"/>
    <xf numFmtId="0" fontId="0" fillId="5" borderId="4" xfId="0" applyFill="1" applyBorder="1"/>
    <xf numFmtId="0" fontId="0" fillId="4" borderId="7" xfId="0" applyFill="1" applyBorder="1" applyAlignment="1">
      <alignment horizontal="center"/>
    </xf>
    <xf numFmtId="0" fontId="0" fillId="4" borderId="7" xfId="0" applyFill="1" applyBorder="1"/>
    <xf numFmtId="0" fontId="0" fillId="4" borderId="8" xfId="0" applyFill="1" applyBorder="1"/>
    <xf numFmtId="0" fontId="0" fillId="4" borderId="4" xfId="0" applyFill="1" applyBorder="1" applyAlignment="1">
      <alignment horizontal="left" vertical="top"/>
    </xf>
    <xf numFmtId="0" fontId="0" fillId="4" borderId="0" xfId="0" applyFill="1" applyAlignment="1">
      <alignment horizontal="center"/>
    </xf>
    <xf numFmtId="0" fontId="0" fillId="4" borderId="0" xfId="0" applyFill="1" applyAlignment="1">
      <alignment horizontal="right"/>
    </xf>
    <xf numFmtId="0" fontId="2" fillId="4" borderId="4" xfId="0" applyFont="1" applyFill="1" applyBorder="1"/>
    <xf numFmtId="0" fontId="0" fillId="0" borderId="0" xfId="0" applyAlignment="1">
      <alignment horizontal="right" vertical="top"/>
    </xf>
    <xf numFmtId="9" fontId="0" fillId="4" borderId="0" xfId="0" applyNumberFormat="1" applyFill="1"/>
    <xf numFmtId="0" fontId="0" fillId="4" borderId="0" xfId="0" applyFill="1" applyAlignment="1">
      <alignment horizontal="center" vertical="top"/>
    </xf>
    <xf numFmtId="0" fontId="2" fillId="4" borderId="4" xfId="0" applyFont="1" applyFill="1" applyBorder="1" applyAlignment="1">
      <alignment horizontal="left" vertical="top"/>
    </xf>
    <xf numFmtId="0" fontId="2" fillId="4" borderId="0" xfId="0" applyFont="1" applyFill="1" applyAlignment="1">
      <alignment horizontal="right" vertical="top"/>
    </xf>
    <xf numFmtId="0" fontId="2" fillId="4" borderId="0" xfId="0" applyFont="1" applyFill="1" applyAlignment="1">
      <alignment horizontal="right"/>
    </xf>
    <xf numFmtId="0" fontId="0" fillId="6" borderId="0" xfId="0" applyFill="1"/>
    <xf numFmtId="0" fontId="4" fillId="6" borderId="0" xfId="0" applyFont="1" applyFill="1"/>
    <xf numFmtId="164" fontId="0" fillId="3" borderId="0" xfId="1" applyNumberFormat="1" applyFont="1" applyFill="1" applyBorder="1"/>
    <xf numFmtId="165" fontId="0" fillId="3" borderId="0" xfId="0" applyNumberFormat="1" applyFill="1"/>
    <xf numFmtId="164" fontId="0" fillId="3" borderId="7" xfId="1" applyNumberFormat="1" applyFont="1" applyFill="1" applyBorder="1"/>
    <xf numFmtId="166" fontId="0" fillId="5" borderId="0" xfId="0" applyNumberFormat="1" applyFill="1" applyAlignment="1">
      <alignment horizontal="right"/>
    </xf>
    <xf numFmtId="166" fontId="0" fillId="5" borderId="7" xfId="0" applyNumberFormat="1" applyFill="1" applyBorder="1" applyAlignment="1">
      <alignment horizontal="right"/>
    </xf>
    <xf numFmtId="0" fontId="4" fillId="4" borderId="10" xfId="0" applyFont="1" applyFill="1" applyBorder="1"/>
    <xf numFmtId="0" fontId="4" fillId="4" borderId="11" xfId="0" applyFont="1" applyFill="1" applyBorder="1"/>
    <xf numFmtId="0" fontId="0" fillId="6" borderId="0" xfId="0" applyFill="1" applyAlignment="1">
      <alignment wrapText="1"/>
    </xf>
    <xf numFmtId="0" fontId="2" fillId="4" borderId="1" xfId="0" applyFont="1" applyFill="1" applyBorder="1"/>
    <xf numFmtId="0" fontId="0" fillId="4" borderId="2" xfId="0" applyFill="1" applyBorder="1"/>
    <xf numFmtId="0" fontId="0" fillId="4" borderId="3" xfId="0" applyFill="1" applyBorder="1"/>
    <xf numFmtId="165" fontId="0" fillId="5" borderId="0" xfId="1" applyNumberFormat="1" applyFont="1" applyFill="1" applyBorder="1"/>
    <xf numFmtId="165" fontId="0" fillId="4" borderId="0" xfId="0" applyNumberFormat="1" applyFill="1"/>
    <xf numFmtId="164" fontId="0" fillId="5" borderId="0" xfId="1" applyNumberFormat="1" applyFont="1" applyFill="1" applyBorder="1"/>
    <xf numFmtId="165" fontId="0" fillId="5" borderId="0" xfId="0" applyNumberFormat="1" applyFill="1"/>
    <xf numFmtId="165" fontId="0" fillId="5" borderId="7" xfId="0" applyNumberFormat="1" applyFill="1" applyBorder="1"/>
    <xf numFmtId="167" fontId="0" fillId="4" borderId="7" xfId="0" applyNumberFormat="1" applyFill="1" applyBorder="1"/>
    <xf numFmtId="167" fontId="0" fillId="4" borderId="0" xfId="0" applyNumberFormat="1" applyFill="1"/>
    <xf numFmtId="0" fontId="5" fillId="4" borderId="8" xfId="0" applyFont="1" applyFill="1" applyBorder="1" applyAlignment="1">
      <alignment horizontal="left"/>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4" xfId="0" quotePrefix="1" applyFill="1" applyBorder="1" applyAlignment="1">
      <alignment horizontal="left" vertical="top" wrapText="1"/>
    </xf>
    <xf numFmtId="0" fontId="0" fillId="4" borderId="0" xfId="0" quotePrefix="1" applyFill="1" applyAlignment="1">
      <alignment horizontal="left" vertical="top" wrapText="1"/>
    </xf>
    <xf numFmtId="0" fontId="0" fillId="4" borderId="5" xfId="0" quotePrefix="1"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6" fillId="4" borderId="0" xfId="2" applyFill="1" applyBorder="1" applyAlignment="1">
      <alignment horizontal="left" vertical="top" wrapText="1"/>
    </xf>
    <xf numFmtId="0" fontId="6" fillId="4" borderId="5" xfId="2" applyFill="1" applyBorder="1" applyAlignment="1">
      <alignment horizontal="left" vertical="top" wrapText="1"/>
    </xf>
    <xf numFmtId="0" fontId="0" fillId="4" borderId="0" xfId="0" applyFill="1" applyBorder="1" applyAlignment="1">
      <alignment horizontal="left" vertical="top" wrapText="1"/>
    </xf>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leuren IF Technology">
      <a:dk1>
        <a:srgbClr val="000000"/>
      </a:dk1>
      <a:lt1>
        <a:srgbClr val="FFFFFF"/>
      </a:lt1>
      <a:dk2>
        <a:srgbClr val="000000"/>
      </a:dk2>
      <a:lt2>
        <a:srgbClr val="FFFFFF"/>
      </a:lt2>
      <a:accent1>
        <a:srgbClr val="004587"/>
      </a:accent1>
      <a:accent2>
        <a:srgbClr val="45A0A4"/>
      </a:accent2>
      <a:accent3>
        <a:srgbClr val="006C82"/>
      </a:accent3>
      <a:accent4>
        <a:srgbClr val="71112A"/>
      </a:accent4>
      <a:accent5>
        <a:srgbClr val="A50F0A"/>
      </a:accent5>
      <a:accent6>
        <a:srgbClr val="DD7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68E0-7890-4F4E-9A13-90B9B5EB042C}">
  <dimension ref="A1:F85"/>
  <sheetViews>
    <sheetView tabSelected="1" topLeftCell="A3" zoomScaleNormal="100" workbookViewId="0">
      <selection activeCell="C58" sqref="C58"/>
    </sheetView>
  </sheetViews>
  <sheetFormatPr defaultColWidth="9" defaultRowHeight="15" x14ac:dyDescent="0.35"/>
  <cols>
    <col min="1" max="1" width="2.83203125" style="35" customWidth="1"/>
    <col min="2" max="2" width="33.6640625" style="35" customWidth="1"/>
    <col min="3" max="3" width="16.33203125" style="35" customWidth="1"/>
    <col min="4" max="4" width="16" style="35" customWidth="1"/>
    <col min="5" max="5" width="11.83203125" style="35" customWidth="1"/>
    <col min="6" max="6" width="104" style="35" customWidth="1"/>
    <col min="7" max="16384" width="9" style="35"/>
  </cols>
  <sheetData>
    <row r="1" spans="2:6" ht="15.75" thickBot="1" x14ac:dyDescent="0.4"/>
    <row r="2" spans="2:6" ht="18.75" thickBot="1" x14ac:dyDescent="0.4">
      <c r="B2" s="11" t="s">
        <v>84</v>
      </c>
      <c r="C2" s="12"/>
      <c r="D2" s="12"/>
      <c r="E2" s="12"/>
      <c r="F2" s="13"/>
    </row>
    <row r="3" spans="2:6" ht="33" customHeight="1" thickBot="1" x14ac:dyDescent="0.4">
      <c r="B3" s="67" t="s">
        <v>85</v>
      </c>
      <c r="C3" s="68"/>
      <c r="D3" s="68"/>
      <c r="E3" s="68"/>
      <c r="F3" s="69"/>
    </row>
    <row r="4" spans="2:6" ht="15.75" thickBot="1" x14ac:dyDescent="0.4"/>
    <row r="5" spans="2:6" ht="18.75" thickBot="1" x14ac:dyDescent="0.4">
      <c r="B5" s="11" t="s">
        <v>0</v>
      </c>
      <c r="C5" s="12"/>
      <c r="D5" s="12"/>
      <c r="E5" s="12"/>
      <c r="F5" s="13"/>
    </row>
    <row r="6" spans="2:6" ht="30" customHeight="1" x14ac:dyDescent="0.35">
      <c r="B6" s="60" t="s">
        <v>1</v>
      </c>
      <c r="C6" s="61"/>
      <c r="D6" s="61"/>
      <c r="E6" s="61"/>
      <c r="F6" s="62"/>
    </row>
    <row r="7" spans="2:6" x14ac:dyDescent="0.35">
      <c r="B7" s="14"/>
      <c r="C7" s="10"/>
      <c r="D7" s="10"/>
      <c r="E7" s="10"/>
      <c r="F7" s="15"/>
    </row>
    <row r="8" spans="2:6" ht="127.5" customHeight="1" x14ac:dyDescent="0.35">
      <c r="B8" s="63" t="s">
        <v>2</v>
      </c>
      <c r="C8" s="56"/>
      <c r="D8" s="56"/>
      <c r="E8" s="56"/>
      <c r="F8" s="57"/>
    </row>
    <row r="9" spans="2:6" ht="12.75" customHeight="1" x14ac:dyDescent="0.35">
      <c r="B9" s="63" t="s">
        <v>86</v>
      </c>
      <c r="C9" s="72"/>
      <c r="D9" s="72"/>
      <c r="E9" s="70" t="s">
        <v>87</v>
      </c>
      <c r="F9" s="71"/>
    </row>
    <row r="10" spans="2:6" ht="12.75" customHeight="1" x14ac:dyDescent="0.35">
      <c r="B10" s="16"/>
      <c r="C10" s="17"/>
      <c r="D10" s="17"/>
      <c r="E10" s="17"/>
      <c r="F10" s="18"/>
    </row>
    <row r="11" spans="2:6" ht="13.15" customHeight="1" x14ac:dyDescent="0.35">
      <c r="B11" s="19" t="s">
        <v>3</v>
      </c>
      <c r="C11" s="17"/>
      <c r="D11" s="17"/>
      <c r="E11" s="17"/>
      <c r="F11" s="18"/>
    </row>
    <row r="12" spans="2:6" ht="13.15" customHeight="1" x14ac:dyDescent="0.35">
      <c r="B12" s="5"/>
      <c r="C12" s="56" t="s">
        <v>4</v>
      </c>
      <c r="D12" s="56"/>
      <c r="E12" s="56"/>
      <c r="F12" s="57"/>
    </row>
    <row r="13" spans="2:6" ht="13.15" customHeight="1" x14ac:dyDescent="0.35">
      <c r="B13" s="21"/>
      <c r="C13" s="56" t="s">
        <v>5</v>
      </c>
      <c r="D13" s="56"/>
      <c r="E13" s="56"/>
      <c r="F13" s="57"/>
    </row>
    <row r="14" spans="2:6" ht="13.15" customHeight="1" thickBot="1" x14ac:dyDescent="0.4">
      <c r="B14" s="6"/>
      <c r="C14" s="58" t="s">
        <v>6</v>
      </c>
      <c r="D14" s="58"/>
      <c r="E14" s="58"/>
      <c r="F14" s="59"/>
    </row>
    <row r="15" spans="2:6" ht="15.75" thickBot="1" x14ac:dyDescent="0.4"/>
    <row r="16" spans="2:6" ht="18.75" thickBot="1" x14ac:dyDescent="0.4">
      <c r="B16" s="11" t="s">
        <v>7</v>
      </c>
      <c r="C16" s="12"/>
      <c r="D16" s="12"/>
      <c r="E16" s="12"/>
      <c r="F16" s="13"/>
    </row>
    <row r="17" spans="1:6" ht="186.75" customHeight="1" x14ac:dyDescent="0.35">
      <c r="B17" s="64" t="s">
        <v>79</v>
      </c>
      <c r="C17" s="65"/>
      <c r="D17" s="65"/>
      <c r="E17" s="65"/>
      <c r="F17" s="66"/>
    </row>
    <row r="18" spans="1:6" x14ac:dyDescent="0.35">
      <c r="B18" s="14"/>
      <c r="C18" s="10"/>
      <c r="D18" s="10"/>
      <c r="E18" s="10"/>
      <c r="F18" s="15"/>
    </row>
    <row r="19" spans="1:6" ht="15.75" thickBot="1" x14ac:dyDescent="0.4">
      <c r="A19" s="44"/>
      <c r="B19" s="20" t="s">
        <v>8</v>
      </c>
      <c r="C19" s="22" t="s">
        <v>9</v>
      </c>
      <c r="D19" s="1">
        <v>25</v>
      </c>
      <c r="E19" s="23"/>
      <c r="F19" s="24"/>
    </row>
    <row r="20" spans="1:6" ht="15.75" thickBot="1" x14ac:dyDescent="0.4"/>
    <row r="21" spans="1:6" ht="18.75" thickBot="1" x14ac:dyDescent="0.4">
      <c r="B21" s="11" t="s">
        <v>10</v>
      </c>
      <c r="C21" s="12"/>
      <c r="D21" s="12"/>
      <c r="E21" s="12"/>
      <c r="F21" s="13"/>
    </row>
    <row r="22" spans="1:6" s="44" customFormat="1" ht="15" customHeight="1" x14ac:dyDescent="0.35">
      <c r="B22" s="64" t="s">
        <v>11</v>
      </c>
      <c r="C22" s="65"/>
      <c r="D22" s="65"/>
      <c r="E22" s="65"/>
      <c r="F22" s="66"/>
    </row>
    <row r="23" spans="1:6" x14ac:dyDescent="0.35">
      <c r="B23" s="14"/>
      <c r="C23" s="10"/>
      <c r="D23" s="10"/>
      <c r="E23" s="10"/>
      <c r="F23" s="15"/>
    </row>
    <row r="24" spans="1:6" ht="15.75" thickBot="1" x14ac:dyDescent="0.4">
      <c r="B24" s="20" t="s">
        <v>12</v>
      </c>
      <c r="C24" s="22" t="s">
        <v>13</v>
      </c>
      <c r="D24" s="4" t="s">
        <v>14</v>
      </c>
      <c r="E24" s="23"/>
      <c r="F24" s="55" t="s">
        <v>15</v>
      </c>
    </row>
    <row r="25" spans="1:6" ht="15.75" thickBot="1" x14ac:dyDescent="0.4"/>
    <row r="26" spans="1:6" ht="18.75" thickBot="1" x14ac:dyDescent="0.4">
      <c r="B26" s="11" t="s">
        <v>16</v>
      </c>
      <c r="C26" s="12"/>
      <c r="D26" s="12"/>
      <c r="E26" s="12"/>
      <c r="F26" s="13"/>
    </row>
    <row r="27" spans="1:6" ht="44.45" customHeight="1" x14ac:dyDescent="0.35">
      <c r="B27" s="60" t="s">
        <v>17</v>
      </c>
      <c r="C27" s="61"/>
      <c r="D27" s="61"/>
      <c r="E27" s="61"/>
      <c r="F27" s="62"/>
    </row>
    <row r="28" spans="1:6" ht="12" customHeight="1" x14ac:dyDescent="0.35">
      <c r="B28" s="16"/>
      <c r="C28" s="17"/>
      <c r="D28" s="17"/>
      <c r="E28" s="17"/>
      <c r="F28" s="18"/>
    </row>
    <row r="29" spans="1:6" x14ac:dyDescent="0.35">
      <c r="B29" s="14" t="s">
        <v>18</v>
      </c>
      <c r="C29" s="26" t="s">
        <v>9</v>
      </c>
      <c r="D29" s="3">
        <v>80</v>
      </c>
      <c r="E29" s="10"/>
      <c r="F29" s="15"/>
    </row>
    <row r="30" spans="1:6" x14ac:dyDescent="0.35">
      <c r="B30" s="14" t="s">
        <v>19</v>
      </c>
      <c r="C30" s="26" t="s">
        <v>20</v>
      </c>
      <c r="D30" s="3">
        <v>2250</v>
      </c>
      <c r="E30" s="10"/>
      <c r="F30" s="15"/>
    </row>
    <row r="31" spans="1:6" x14ac:dyDescent="0.35">
      <c r="B31" s="14"/>
      <c r="C31" s="26"/>
      <c r="D31" s="10"/>
      <c r="E31" s="10"/>
      <c r="F31" s="15"/>
    </row>
    <row r="32" spans="1:6" x14ac:dyDescent="0.35">
      <c r="B32" s="14"/>
      <c r="C32" s="26"/>
      <c r="D32" s="27" t="s">
        <v>21</v>
      </c>
      <c r="E32" s="27" t="s">
        <v>22</v>
      </c>
      <c r="F32" s="15"/>
    </row>
    <row r="33" spans="2:6" x14ac:dyDescent="0.35">
      <c r="B33" s="14" t="s">
        <v>8</v>
      </c>
      <c r="C33" s="26" t="s">
        <v>9</v>
      </c>
      <c r="D33" s="2">
        <v>25</v>
      </c>
      <c r="E33" s="2">
        <v>50</v>
      </c>
      <c r="F33" s="15"/>
    </row>
    <row r="34" spans="2:6" x14ac:dyDescent="0.35">
      <c r="B34" s="14" t="s">
        <v>23</v>
      </c>
      <c r="C34" s="26" t="s">
        <v>24</v>
      </c>
      <c r="D34" s="2">
        <v>20</v>
      </c>
      <c r="E34" s="2">
        <v>25</v>
      </c>
      <c r="F34" s="15"/>
    </row>
    <row r="35" spans="2:6" ht="15.75" thickBot="1" x14ac:dyDescent="0.4">
      <c r="B35" s="20" t="s">
        <v>25</v>
      </c>
      <c r="C35" s="22" t="s">
        <v>13</v>
      </c>
      <c r="D35" s="1">
        <v>19</v>
      </c>
      <c r="E35" s="1">
        <v>22</v>
      </c>
      <c r="F35" s="24"/>
    </row>
    <row r="36" spans="2:6" ht="15.75" thickBot="1" x14ac:dyDescent="0.4"/>
    <row r="37" spans="2:6" s="36" customFormat="1" ht="18.75" thickBot="1" x14ac:dyDescent="0.4">
      <c r="B37" s="11" t="s">
        <v>26</v>
      </c>
      <c r="C37" s="42"/>
      <c r="D37" s="42"/>
      <c r="E37" s="42"/>
      <c r="F37" s="43"/>
    </row>
    <row r="38" spans="2:6" ht="30.6" customHeight="1" x14ac:dyDescent="0.35">
      <c r="B38" s="63" t="s">
        <v>80</v>
      </c>
      <c r="C38" s="56"/>
      <c r="D38" s="56"/>
      <c r="E38" s="56"/>
      <c r="F38" s="57"/>
    </row>
    <row r="39" spans="2:6" x14ac:dyDescent="0.35">
      <c r="B39" s="14"/>
      <c r="C39" s="10"/>
      <c r="D39" s="10"/>
      <c r="E39" s="10"/>
      <c r="F39" s="15"/>
    </row>
    <row r="40" spans="2:6" x14ac:dyDescent="0.35">
      <c r="B40" s="28" t="s">
        <v>27</v>
      </c>
      <c r="C40" s="10"/>
      <c r="D40" s="10"/>
      <c r="E40" s="10"/>
      <c r="F40" s="15"/>
    </row>
    <row r="41" spans="2:6" x14ac:dyDescent="0.35">
      <c r="B41" s="14" t="s">
        <v>28</v>
      </c>
      <c r="C41" s="26" t="s">
        <v>29</v>
      </c>
      <c r="D41" s="3">
        <v>12600000</v>
      </c>
      <c r="E41" s="10"/>
      <c r="F41" s="15"/>
    </row>
    <row r="42" spans="2:6" x14ac:dyDescent="0.35">
      <c r="B42" s="14" t="s">
        <v>30</v>
      </c>
      <c r="C42" s="26" t="s">
        <v>29</v>
      </c>
      <c r="D42" s="3">
        <v>900000</v>
      </c>
      <c r="E42" s="10"/>
      <c r="F42" s="15"/>
    </row>
    <row r="43" spans="2:6" x14ac:dyDescent="0.35">
      <c r="B43" s="14" t="s">
        <v>31</v>
      </c>
      <c r="C43" s="26" t="s">
        <v>32</v>
      </c>
      <c r="D43" s="3">
        <v>135000</v>
      </c>
      <c r="E43" s="10"/>
      <c r="F43" s="15"/>
    </row>
    <row r="44" spans="2:6" x14ac:dyDescent="0.35">
      <c r="B44" s="14" t="s">
        <v>33</v>
      </c>
      <c r="C44" s="26" t="s">
        <v>34</v>
      </c>
      <c r="D44" s="2">
        <v>150</v>
      </c>
      <c r="E44" s="10"/>
      <c r="F44" s="15"/>
    </row>
    <row r="45" spans="2:6" x14ac:dyDescent="0.35">
      <c r="B45" s="14" t="s">
        <v>35</v>
      </c>
      <c r="C45" s="26" t="s">
        <v>13</v>
      </c>
      <c r="D45" s="7">
        <v>0.1</v>
      </c>
      <c r="E45" s="10"/>
      <c r="F45" s="15"/>
    </row>
    <row r="46" spans="2:6" x14ac:dyDescent="0.35">
      <c r="B46" s="14" t="s">
        <v>36</v>
      </c>
      <c r="C46" s="26" t="s">
        <v>13</v>
      </c>
      <c r="D46" s="7">
        <v>0.1</v>
      </c>
      <c r="E46" s="10"/>
      <c r="F46" s="15"/>
    </row>
    <row r="47" spans="2:6" x14ac:dyDescent="0.35">
      <c r="B47" s="14"/>
      <c r="C47" s="10"/>
      <c r="D47" s="30"/>
      <c r="E47" s="10"/>
      <c r="F47" s="15"/>
    </row>
    <row r="48" spans="2:6" x14ac:dyDescent="0.35">
      <c r="B48" s="28" t="s">
        <v>37</v>
      </c>
      <c r="C48" s="10"/>
      <c r="D48" s="10"/>
      <c r="E48" s="10"/>
      <c r="F48" s="15"/>
    </row>
    <row r="49" spans="2:6" x14ac:dyDescent="0.35">
      <c r="B49" s="14" t="s">
        <v>38</v>
      </c>
      <c r="C49" s="26" t="s">
        <v>39</v>
      </c>
      <c r="D49" s="2">
        <v>0.28999999999999998</v>
      </c>
      <c r="E49" s="10"/>
      <c r="F49" s="15"/>
    </row>
    <row r="50" spans="2:6" x14ac:dyDescent="0.35">
      <c r="B50" s="14" t="s">
        <v>40</v>
      </c>
      <c r="C50" s="26" t="s">
        <v>41</v>
      </c>
      <c r="D50" s="2">
        <v>21.2</v>
      </c>
      <c r="E50" s="56" t="s">
        <v>81</v>
      </c>
      <c r="F50" s="57"/>
    </row>
    <row r="51" spans="2:6" ht="30.75" customHeight="1" x14ac:dyDescent="0.35">
      <c r="B51" s="14"/>
      <c r="C51" s="26"/>
      <c r="D51" s="10"/>
      <c r="E51" s="56"/>
      <c r="F51" s="57"/>
    </row>
    <row r="52" spans="2:6" x14ac:dyDescent="0.35">
      <c r="B52" s="28" t="s">
        <v>42</v>
      </c>
      <c r="C52" s="26"/>
      <c r="D52" s="10"/>
      <c r="E52" s="10"/>
      <c r="F52" s="15"/>
    </row>
    <row r="53" spans="2:6" ht="13.9" customHeight="1" x14ac:dyDescent="0.35">
      <c r="B53" s="25" t="s">
        <v>43</v>
      </c>
      <c r="C53" s="31" t="s">
        <v>13</v>
      </c>
      <c r="D53" s="8">
        <v>1.18</v>
      </c>
      <c r="E53" s="56" t="s">
        <v>82</v>
      </c>
      <c r="F53" s="57"/>
    </row>
    <row r="54" spans="2:6" ht="33" customHeight="1" x14ac:dyDescent="0.35">
      <c r="B54" s="25"/>
      <c r="C54" s="31"/>
      <c r="D54" s="29"/>
      <c r="E54" s="56"/>
      <c r="F54" s="57"/>
    </row>
    <row r="55" spans="2:6" x14ac:dyDescent="0.35">
      <c r="B55" s="14"/>
      <c r="C55" s="10"/>
      <c r="D55" s="10"/>
      <c r="E55" s="10"/>
      <c r="F55" s="15"/>
    </row>
    <row r="56" spans="2:6" ht="13.15" customHeight="1" x14ac:dyDescent="0.35">
      <c r="B56" s="32" t="s">
        <v>44</v>
      </c>
      <c r="C56" s="33" t="s">
        <v>45</v>
      </c>
      <c r="D56" s="33" t="s">
        <v>45</v>
      </c>
      <c r="E56" s="56" t="s">
        <v>46</v>
      </c>
      <c r="F56" s="57"/>
    </row>
    <row r="57" spans="2:6" x14ac:dyDescent="0.35">
      <c r="B57" s="28" t="s">
        <v>13</v>
      </c>
      <c r="C57" s="34" t="s">
        <v>47</v>
      </c>
      <c r="D57" s="34" t="s">
        <v>48</v>
      </c>
      <c r="E57" s="56"/>
      <c r="F57" s="57"/>
    </row>
    <row r="58" spans="2:6" x14ac:dyDescent="0.35">
      <c r="B58" s="14" t="s">
        <v>49</v>
      </c>
      <c r="C58" s="9">
        <v>15</v>
      </c>
      <c r="D58" s="40">
        <f>1000/C58</f>
        <v>66.666666666666671</v>
      </c>
      <c r="E58" s="56"/>
      <c r="F58" s="57"/>
    </row>
    <row r="59" spans="2:6" x14ac:dyDescent="0.35">
      <c r="B59" s="14" t="s">
        <v>50</v>
      </c>
      <c r="C59" s="9">
        <v>18</v>
      </c>
      <c r="D59" s="40">
        <f>1000/C59</f>
        <v>55.555555555555557</v>
      </c>
      <c r="E59" s="56"/>
      <c r="F59" s="57"/>
    </row>
    <row r="60" spans="2:6" x14ac:dyDescent="0.35">
      <c r="B60" s="14" t="s">
        <v>14</v>
      </c>
      <c r="C60" s="9">
        <v>18</v>
      </c>
      <c r="D60" s="40">
        <f>1000/C60</f>
        <v>55.555555555555557</v>
      </c>
      <c r="E60" s="56"/>
      <c r="F60" s="57"/>
    </row>
    <row r="61" spans="2:6" x14ac:dyDescent="0.35">
      <c r="B61" s="14" t="s">
        <v>51</v>
      </c>
      <c r="C61" s="9">
        <v>12.5</v>
      </c>
      <c r="D61" s="40">
        <f>1000/C61</f>
        <v>80</v>
      </c>
      <c r="E61" s="56"/>
      <c r="F61" s="57"/>
    </row>
    <row r="62" spans="2:6" ht="15.75" thickBot="1" x14ac:dyDescent="0.4">
      <c r="B62" s="20" t="s">
        <v>52</v>
      </c>
      <c r="C62" s="4">
        <v>20</v>
      </c>
      <c r="D62" s="41">
        <f>1000/C62</f>
        <v>50</v>
      </c>
      <c r="E62" s="58"/>
      <c r="F62" s="59"/>
    </row>
    <row r="63" spans="2:6" ht="15.75" thickBot="1" x14ac:dyDescent="0.4"/>
    <row r="64" spans="2:6" ht="18.75" thickBot="1" x14ac:dyDescent="0.4">
      <c r="B64" s="11" t="s">
        <v>53</v>
      </c>
      <c r="C64" s="12"/>
      <c r="D64" s="12"/>
      <c r="E64" s="12"/>
      <c r="F64" s="13"/>
    </row>
    <row r="65" spans="2:6" x14ac:dyDescent="0.35">
      <c r="B65" s="45" t="s">
        <v>42</v>
      </c>
      <c r="C65" s="46"/>
      <c r="D65" s="46"/>
      <c r="E65" s="46"/>
      <c r="F65" s="47"/>
    </row>
    <row r="66" spans="2:6" x14ac:dyDescent="0.35">
      <c r="B66" s="14" t="s">
        <v>54</v>
      </c>
      <c r="C66" s="26" t="s">
        <v>20</v>
      </c>
      <c r="D66" s="48">
        <f>D53*D30*2</f>
        <v>5310</v>
      </c>
      <c r="E66" s="49" t="s">
        <v>55</v>
      </c>
      <c r="F66" s="15"/>
    </row>
    <row r="67" spans="2:6" x14ac:dyDescent="0.35">
      <c r="B67" s="14" t="s">
        <v>45</v>
      </c>
      <c r="C67" s="26" t="s">
        <v>56</v>
      </c>
      <c r="D67" s="50">
        <f>_xlfn.XLOOKUP(D24,B58:B62,D58:D62)</f>
        <v>55.555555555555557</v>
      </c>
      <c r="E67" s="10"/>
      <c r="F67" s="15"/>
    </row>
    <row r="68" spans="2:6" x14ac:dyDescent="0.35">
      <c r="B68" s="14" t="s">
        <v>57</v>
      </c>
      <c r="C68" s="26" t="s">
        <v>58</v>
      </c>
      <c r="D68" s="50">
        <f>D66/D67</f>
        <v>95.58</v>
      </c>
      <c r="E68" s="10" t="s">
        <v>59</v>
      </c>
      <c r="F68" s="15"/>
    </row>
    <row r="69" spans="2:6" x14ac:dyDescent="0.35">
      <c r="B69" s="14"/>
      <c r="C69" s="26"/>
      <c r="D69" s="10"/>
      <c r="E69" s="10"/>
      <c r="F69" s="15"/>
    </row>
    <row r="70" spans="2:6" x14ac:dyDescent="0.35">
      <c r="B70" s="28" t="s">
        <v>60</v>
      </c>
      <c r="C70" s="26"/>
      <c r="D70" s="10"/>
      <c r="E70" s="10"/>
      <c r="F70" s="15"/>
    </row>
    <row r="71" spans="2:6" x14ac:dyDescent="0.35">
      <c r="B71" s="14" t="s">
        <v>83</v>
      </c>
      <c r="C71" s="26" t="s">
        <v>29</v>
      </c>
      <c r="D71" s="51">
        <f>D41</f>
        <v>12600000</v>
      </c>
      <c r="E71" s="10" t="s">
        <v>61</v>
      </c>
      <c r="F71" s="15"/>
    </row>
    <row r="72" spans="2:6" x14ac:dyDescent="0.35">
      <c r="B72" s="14" t="s">
        <v>62</v>
      </c>
      <c r="C72" s="26" t="s">
        <v>29</v>
      </c>
      <c r="D72" s="48">
        <f>D68*D43</f>
        <v>12903300</v>
      </c>
      <c r="E72" s="10" t="s">
        <v>63</v>
      </c>
      <c r="F72" s="15"/>
    </row>
    <row r="73" spans="2:6" x14ac:dyDescent="0.35">
      <c r="B73" s="14" t="s">
        <v>64</v>
      </c>
      <c r="C73" s="26" t="s">
        <v>29</v>
      </c>
      <c r="D73" s="51">
        <f>10%*SUM(D71:D72)</f>
        <v>2550330</v>
      </c>
      <c r="E73" s="10" t="s">
        <v>76</v>
      </c>
      <c r="F73" s="15"/>
    </row>
    <row r="74" spans="2:6" x14ac:dyDescent="0.35">
      <c r="B74" s="14"/>
      <c r="C74" s="26"/>
      <c r="D74" s="10"/>
      <c r="E74" s="10"/>
      <c r="F74" s="15"/>
    </row>
    <row r="75" spans="2:6" x14ac:dyDescent="0.35">
      <c r="B75" s="28" t="s">
        <v>65</v>
      </c>
      <c r="C75" s="26"/>
      <c r="D75" s="10"/>
      <c r="E75" s="10"/>
      <c r="F75" s="15"/>
    </row>
    <row r="76" spans="2:6" x14ac:dyDescent="0.35">
      <c r="B76" s="14" t="s">
        <v>30</v>
      </c>
      <c r="C76" s="26" t="s">
        <v>66</v>
      </c>
      <c r="D76" s="51">
        <f>D42</f>
        <v>900000</v>
      </c>
      <c r="E76" s="10" t="s">
        <v>74</v>
      </c>
      <c r="F76" s="15"/>
    </row>
    <row r="77" spans="2:6" ht="15.75" thickBot="1" x14ac:dyDescent="0.4">
      <c r="B77" s="20" t="s">
        <v>67</v>
      </c>
      <c r="C77" s="22" t="s">
        <v>66</v>
      </c>
      <c r="D77" s="52">
        <f>D46*D76</f>
        <v>90000</v>
      </c>
      <c r="E77" s="23" t="s">
        <v>68</v>
      </c>
      <c r="F77" s="24"/>
    </row>
    <row r="78" spans="2:6" ht="15.75" thickBot="1" x14ac:dyDescent="0.4"/>
    <row r="79" spans="2:6" ht="18.75" thickBot="1" x14ac:dyDescent="0.4">
      <c r="B79" s="11" t="s">
        <v>69</v>
      </c>
      <c r="C79" s="12"/>
      <c r="D79" s="12"/>
      <c r="E79" s="12"/>
      <c r="F79" s="13"/>
    </row>
    <row r="80" spans="2:6" x14ac:dyDescent="0.35">
      <c r="B80" s="14" t="s">
        <v>70</v>
      </c>
      <c r="C80" s="26" t="s">
        <v>24</v>
      </c>
      <c r="D80" s="37">
        <f>SLOPE(D34:E34,D33:E33)*D19+INTERCEPT(D34:E34,D33:E33)</f>
        <v>20</v>
      </c>
      <c r="E80" s="10" t="s">
        <v>75</v>
      </c>
      <c r="F80" s="15"/>
    </row>
    <row r="81" spans="2:6" x14ac:dyDescent="0.35">
      <c r="B81" s="14" t="s">
        <v>71</v>
      </c>
      <c r="C81" s="26" t="s">
        <v>13</v>
      </c>
      <c r="D81" s="37">
        <f>SLOPE(D35:E35,D33:E33)*D19+INTERCEPT(D35:E35,D33:E33)</f>
        <v>19</v>
      </c>
      <c r="E81" s="10"/>
      <c r="F81" s="15"/>
    </row>
    <row r="82" spans="2:6" x14ac:dyDescent="0.35">
      <c r="B82" s="14" t="s">
        <v>60</v>
      </c>
      <c r="C82" s="26" t="s">
        <v>29</v>
      </c>
      <c r="D82" s="38">
        <f>ROUND(D71+D72+D73,-5)</f>
        <v>28100000</v>
      </c>
      <c r="E82" s="10"/>
      <c r="F82" s="15"/>
    </row>
    <row r="83" spans="2:6" x14ac:dyDescent="0.35">
      <c r="B83" s="14" t="s">
        <v>77</v>
      </c>
      <c r="C83" s="26" t="s">
        <v>66</v>
      </c>
      <c r="D83" s="38">
        <f>ROUND(D76+D77,-4)</f>
        <v>990000</v>
      </c>
      <c r="E83" s="10"/>
      <c r="F83" s="15"/>
    </row>
    <row r="84" spans="2:6" x14ac:dyDescent="0.35">
      <c r="B84" s="14" t="s">
        <v>78</v>
      </c>
      <c r="C84" s="26" t="s">
        <v>72</v>
      </c>
      <c r="D84" s="37">
        <f>D44/D81</f>
        <v>7.8947368421052628</v>
      </c>
      <c r="E84" s="54"/>
      <c r="F84" s="15"/>
    </row>
    <row r="85" spans="2:6" ht="15.75" thickBot="1" x14ac:dyDescent="0.4">
      <c r="B85" s="20" t="s">
        <v>73</v>
      </c>
      <c r="C85" s="22" t="s">
        <v>41</v>
      </c>
      <c r="D85" s="39">
        <f>D49*1000/D81+D50</f>
        <v>36.463157894736838</v>
      </c>
      <c r="E85" s="53"/>
      <c r="F85" s="24"/>
    </row>
  </sheetData>
  <sheetProtection algorithmName="SHA-512" hashValue="3Y4p5oDx6R+28B9x6j7vHCAEzQ3lv/Z94K0RIwUUge/+lPeRg/NiIR0Kwn5RSmR+Vee5JbqBzFSoIkT5V57z8w==" saltValue="KKtR+MEknboAa+nY8YIEXg==" spinCount="100000" sheet="1" objects="1" scenarios="1"/>
  <protectedRanges>
    <protectedRange sqref="D19 D24 D29:D30 D33:E35 D41:D46 D49:D50 D53 C58:C62" name="Bereik1"/>
  </protectedRanges>
  <mergeCells count="15">
    <mergeCell ref="B3:F3"/>
    <mergeCell ref="B9:D9"/>
    <mergeCell ref="E9:F9"/>
    <mergeCell ref="E53:F54"/>
    <mergeCell ref="E56:F62"/>
    <mergeCell ref="B6:F6"/>
    <mergeCell ref="B8:F8"/>
    <mergeCell ref="B17:F17"/>
    <mergeCell ref="B22:F22"/>
    <mergeCell ref="B27:F27"/>
    <mergeCell ref="B38:F38"/>
    <mergeCell ref="C14:F14"/>
    <mergeCell ref="C13:F13"/>
    <mergeCell ref="C12:F12"/>
    <mergeCell ref="E50:F51"/>
  </mergeCells>
  <dataValidations count="1">
    <dataValidation type="list" allowBlank="1" showInputMessage="1" showErrorMessage="1" sqref="D24" xr:uid="{9C781A75-8B61-4D52-B5E6-80A0FA884022}">
      <formula1>"Brussel,Rijnland,Schieland,Trias,Rotliegend"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ast_x0020_Country_x002f_Region xmlns="1beda37d-d8cf-4db6-9bcb-408f75ef620d" xsi:nil="true"/>
    <Put xmlns="1beda37d-d8cf-4db6-9bcb-408f75ef620d" xsi:nil="true"/>
    <Vergunning xmlns="1beda37d-d8cf-4db6-9bcb-408f75ef620d" xsi:nil="true"/>
    <WorkCountry xmlns="http://schemas.microsoft.com/sharepoint/v3" xsi:nil="true"/>
    <Vast_x0020_Operator xmlns="1beda37d-d8cf-4db6-9bcb-408f75ef620d">Enter Choice #1</Vast_x0020_Operator>
    <Document_x0020_Operator xmlns="1beda37d-d8cf-4db6-9bcb-408f75ef620d">Enter Choice #1</Document_x0020_Operator>
    <Field xmlns="1beda37d-d8cf-4db6-9bcb-408f75ef620d" xsi:nil="true"/>
    <_dlc_DocId xmlns="5c62f0ca-9c97-4278-af0e-ca262c9f4884">KY3N4E6X5AV2-623094689-96755</_dlc_DocId>
    <_dlc_DocIdUrl xmlns="5c62f0ca-9c97-4278-af0e-ca262c9f4884">
      <Url>https://ebnbv.sharepoint.com/sites/T0000005/_layouts/15/DocIdRedir.aspx?ID=KY3N4E6X5AV2-623094689-96755</Url>
      <Description>KY3N4E6X5AV2-623094689-96755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Vast" ma:contentTypeID="0x0101007B39660E7F3AD94E977F1C302CF429B800886B299705430447A7209BBAE5E114C7" ma:contentTypeVersion="3" ma:contentTypeDescription="" ma:contentTypeScope="" ma:versionID="4c951aadd709e1850812b4ae55153538">
  <xsd:schema xmlns:xsd="http://www.w3.org/2001/XMLSchema" xmlns:xs="http://www.w3.org/2001/XMLSchema" xmlns:p="http://schemas.microsoft.com/office/2006/metadata/properties" xmlns:ns1="http://schemas.microsoft.com/sharepoint/v3" xmlns:ns2="1beda37d-d8cf-4db6-9bcb-408f75ef620d" xmlns:ns3="5c62f0ca-9c97-4278-af0e-ca262c9f4884" targetNamespace="http://schemas.microsoft.com/office/2006/metadata/properties" ma:root="true" ma:fieldsID="9fa3169b30a2c9fba2cdf43c1e88db0d" ns1:_="" ns2:_="" ns3:_="">
    <xsd:import namespace="http://schemas.microsoft.com/sharepoint/v3"/>
    <xsd:import namespace="1beda37d-d8cf-4db6-9bcb-408f75ef620d"/>
    <xsd:import namespace="5c62f0ca-9c97-4278-af0e-ca262c9f4884"/>
    <xsd:element name="properties">
      <xsd:complexType>
        <xsd:sequence>
          <xsd:element name="documentManagement">
            <xsd:complexType>
              <xsd:all>
                <xsd:element ref="ns2:Document_x0020_Operator" minOccurs="0"/>
                <xsd:element ref="ns1:WorkCountry" minOccurs="0"/>
                <xsd:element ref="ns2:Vast_x0020_Operator" minOccurs="0"/>
                <xsd:element ref="ns2:Vast_x0020_Country_x002f_Region" minOccurs="0"/>
                <xsd:element ref="ns2:Vergunning" minOccurs="0"/>
                <xsd:element ref="ns2:Field" minOccurs="0"/>
                <xsd:element ref="ns2:Put"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WorkCountry" ma:index="9" nillable="true" ma:displayName="Land/regio" ma:internalName="WorkCountr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da37d-d8cf-4db6-9bcb-408f75ef620d" elementFormDefault="qualified">
    <xsd:import namespace="http://schemas.microsoft.com/office/2006/documentManagement/types"/>
    <xsd:import namespace="http://schemas.microsoft.com/office/infopath/2007/PartnerControls"/>
    <xsd:element name="Document_x0020_Operator" ma:index="8" nillable="true" ma:displayName="Document Operator" ma:default="Enter Choice #1" ma:format="Dropdown" ma:internalName="Document_x0020_Operator">
      <xsd:simpleType>
        <xsd:restriction base="dms:Choice">
          <xsd:enumeration value="Enter Choice #1"/>
          <xsd:enumeration value="Enter Choice #2"/>
          <xsd:enumeration value="Enter Choice #3"/>
        </xsd:restriction>
      </xsd:simpleType>
    </xsd:element>
    <xsd:element name="Vast_x0020_Operator" ma:index="10" nillable="true" ma:displayName="Vast Operator" ma:default="Enter Choice #1" ma:format="Dropdown" ma:internalName="Vast_x0020_Operator">
      <xsd:simpleType>
        <xsd:restriction base="dms:Choice">
          <xsd:enumeration value="Enter Choice #1"/>
          <xsd:enumeration value="Enter Choice #2"/>
          <xsd:enumeration value="Enter Choice #3"/>
        </xsd:restriction>
      </xsd:simpleType>
    </xsd:element>
    <xsd:element name="Vast_x0020_Country_x002f_Region" ma:index="11" nillable="true" ma:displayName="Vast Country/Region" ma:internalName="Vast_x0020_Country_x002F_Region">
      <xsd:simpleType>
        <xsd:restriction base="dms:Text">
          <xsd:maxLength value="255"/>
        </xsd:restriction>
      </xsd:simpleType>
    </xsd:element>
    <xsd:element name="Vergunning" ma:index="12" nillable="true" ma:displayName="Vergunning" ma:internalName="Vergunning">
      <xsd:simpleType>
        <xsd:restriction base="dms:Text">
          <xsd:maxLength value="255"/>
        </xsd:restriction>
      </xsd:simpleType>
    </xsd:element>
    <xsd:element name="Field" ma:index="13" nillable="true" ma:displayName="Field" ma:internalName="Field">
      <xsd:simpleType>
        <xsd:restriction base="dms:Text">
          <xsd:maxLength value="255"/>
        </xsd:restriction>
      </xsd:simpleType>
    </xsd:element>
    <xsd:element name="Put" ma:index="14" nillable="true" ma:displayName="Put" ma:internalName="Pu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62f0ca-9c97-4278-af0e-ca262c9f4884" elementFormDefault="qualified">
    <xsd:import namespace="http://schemas.microsoft.com/office/2006/documentManagement/types"/>
    <xsd:import namespace="http://schemas.microsoft.com/office/infopath/2007/PartnerControls"/>
    <xsd:element name="_dlc_DocId" ma:index="15" nillable="true" ma:displayName="Waarde van de document-id" ma:description="De waarde van de document-id die aan dit item is toegewezen." ma:internalName="_dlc_DocId" ma:readOnly="true">
      <xsd:simpleType>
        <xsd:restriction base="dms:Text"/>
      </xsd:simpleType>
    </xsd:element>
    <xsd:element name="_dlc_DocIdUrl" ma:index="16"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549d5a24-02b5-49fd-8bdc-1bb5cc71534e" ContentTypeId="0x0101007B39660E7F3AD94E977F1C302CF429B8"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F63F264-972C-4100-AE99-9980FA1812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9677E36-5EB6-454B-9DDC-8ED3FDD271C3}"/>
</file>

<file path=customXml/itemProps3.xml><?xml version="1.0" encoding="utf-8"?>
<ds:datastoreItem xmlns:ds="http://schemas.openxmlformats.org/officeDocument/2006/customXml" ds:itemID="{A8070F59-71C1-40A5-B049-A46B4F969DFA}">
  <ds:schemaRefs>
    <ds:schemaRef ds:uri="http://schemas.microsoft.com/sharepoint/v3/contenttype/forms"/>
  </ds:schemaRefs>
</ds:datastoreItem>
</file>

<file path=customXml/itemProps4.xml><?xml version="1.0" encoding="utf-8"?>
<ds:datastoreItem xmlns:ds="http://schemas.openxmlformats.org/officeDocument/2006/customXml" ds:itemID="{014F9BFC-364F-4ACB-BC89-44F00FE85258}"/>
</file>

<file path=customXml/itemProps5.xml><?xml version="1.0" encoding="utf-8"?>
<ds:datastoreItem xmlns:ds="http://schemas.openxmlformats.org/officeDocument/2006/customXml" ds:itemID="{AAB170AA-AFE9-4700-BE26-17C5D2C8C34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Kleinlugtenbelt</dc:creator>
  <cp:keywords/>
  <dc:description/>
  <cp:lastModifiedBy>Rob Kleinlugtenbelt</cp:lastModifiedBy>
  <cp:revision/>
  <dcterms:created xsi:type="dcterms:W3CDTF">2023-11-29T14:38:02Z</dcterms:created>
  <dcterms:modified xsi:type="dcterms:W3CDTF">2024-01-19T08:27:13Z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0x0101007B39660E7F3AD94E977F1C302CF429B800886B299705430447A7209BBAE5E114C7</vt:lpwstr>
  </property>
  <property fmtid="{D5CDD505-2E9C-101B-9397-08002B2CF9AE}" pid="3" name="_dlc_DocIdItemGuid">
    <vt:lpwstr>a6d33083-b93c-4fd1-9787-51564f89113d</vt:lpwstr>
  </property>
</Properties>
</file>